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a790fddc1361467/Teaching Files/Clark/Program and Portfolio Mgmt/Simulation/Program Control Case Study/"/>
    </mc:Choice>
  </mc:AlternateContent>
  <xr:revisionPtr revIDLastSave="0" documentId="8_{6D233333-6892-4ABA-998B-B9AAAEE26292}" xr6:coauthVersionLast="47" xr6:coauthVersionMax="47" xr10:uidLastSave="{00000000-0000-0000-0000-000000000000}"/>
  <bookViews>
    <workbookView xWindow="-96" yWindow="-96" windowWidth="23232" windowHeight="13992" xr2:uid="{BBF34F31-AF72-484B-A32B-6F40E4B7CE67}"/>
  </bookViews>
  <sheets>
    <sheet name="Program Timeline &amp; Budget" sheetId="1" r:id="rId1"/>
    <sheet name="Project 1 Status Report" sheetId="2" r:id="rId2"/>
    <sheet name="Project 2 Status Repor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33" i="2"/>
  <c r="B47" i="3"/>
  <c r="B43" i="3"/>
  <c r="B42" i="3"/>
  <c r="B44" i="3" s="1"/>
  <c r="B49" i="2"/>
  <c r="B47" i="2"/>
  <c r="B48" i="2"/>
  <c r="B46" i="2"/>
  <c r="B45" i="2"/>
  <c r="B44" i="2"/>
  <c r="B42" i="2"/>
  <c r="B43" i="2" s="1"/>
  <c r="B41" i="2"/>
  <c r="C32" i="3"/>
  <c r="C31" i="3"/>
  <c r="C30" i="3"/>
  <c r="C29" i="3"/>
  <c r="C28" i="3"/>
  <c r="C27" i="3"/>
  <c r="C26" i="3"/>
  <c r="B33" i="2"/>
  <c r="C32" i="2"/>
  <c r="C31" i="2"/>
  <c r="C30" i="2"/>
  <c r="C29" i="2"/>
  <c r="C28" i="2"/>
  <c r="C27" i="2"/>
  <c r="C26" i="2"/>
  <c r="C25" i="2"/>
  <c r="C24" i="2"/>
  <c r="B6" i="3"/>
  <c r="B7" i="3"/>
  <c r="B8" i="3" s="1"/>
  <c r="B9" i="3" s="1"/>
  <c r="B10" i="3" s="1"/>
  <c r="B11" i="3" s="1"/>
  <c r="B12" i="3" s="1"/>
  <c r="B4" i="2"/>
  <c r="B5" i="2" s="1"/>
  <c r="B6" i="2" s="1"/>
  <c r="B7" i="2" s="1"/>
  <c r="B8" i="2" s="1"/>
  <c r="B9" i="2" s="1"/>
  <c r="B10" i="2" s="1"/>
  <c r="B11" i="2" s="1"/>
  <c r="B12" i="2" s="1"/>
  <c r="C6" i="1"/>
  <c r="C5" i="1"/>
  <c r="C3" i="1"/>
  <c r="C4" i="1"/>
  <c r="B8" i="1"/>
  <c r="B45" i="3" l="1"/>
  <c r="B46" i="3" s="1"/>
  <c r="C8" i="1"/>
  <c r="B48" i="3" l="1"/>
</calcChain>
</file>

<file path=xl/sharedStrings.xml><?xml version="1.0" encoding="utf-8"?>
<sst xmlns="http://schemas.openxmlformats.org/spreadsheetml/2006/main" count="54" uniqueCount="30">
  <si>
    <t>Program Component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</si>
  <si>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</si>
  <si>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</si>
  <si>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</si>
  <si>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</si>
  <si>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</si>
  <si>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</si>
  <si>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</si>
  <si>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</si>
  <si>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</si>
  <si>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</si>
  <si>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</si>
  <si>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</si>
  <si>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Restructured finance department</t>
  </si>
  <si>
    <t xml:space="preserve">ERP and CRM training procedure for managers </t>
  </si>
  <si>
    <t>Project 1: Enterprise Resource Planning (ERP) Implementation</t>
  </si>
  <si>
    <t>Project 2: Customer relationship management (CRM) Implementation</t>
  </si>
  <si>
    <t>Program Total Budget</t>
  </si>
  <si>
    <t>Work Burndown</t>
  </si>
  <si>
    <t>Date</t>
  </si>
  <si>
    <t>Total Hours Required</t>
  </si>
  <si>
    <t>Actual Cost</t>
  </si>
  <si>
    <t>Budget vs Actual Cost</t>
  </si>
  <si>
    <t>Budget</t>
  </si>
  <si>
    <t>Work Completed</t>
  </si>
  <si>
    <t>Component's 
Total Budget* (USD)</t>
  </si>
  <si>
    <t xml:space="preserve">*Excludes Salaries </t>
  </si>
  <si>
    <t>Remaining Work</t>
  </si>
  <si>
    <t>Relationship Building Procedure</t>
  </si>
  <si>
    <t>Hours Remaining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</si>
</sst>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3" fontId="0" fillId="0" borderId="0" xfId="0" applyNumberFormat="1"/>
    <xf numFmtId="164" fontId="0" fillId="0" borderId="0" xfId="0" applyNumberFormat="1"/>
    <xf numFmtId="0" fontId="2" fillId="2" borderId="1" xfId="0" applyFont="1" applyFill="1" applyBorder="1"/>
    <xf numFmtId="164" fontId="0" fillId="0" borderId="1" xfId="1" applyNumberFormat="1" applyFont="1" applyBorder="1"/>
    <xf numFmtId="164" fontId="0" fillId="0" borderId="1" xfId="1" applyNumberFormat="1" applyFont="1" applyBorder="1" applyAlignment="1">
      <alignment wrapText="1"/>
    </xf>
    <xf numFmtId="0" fontId="0" fillId="0" borderId="0" xfId="0" applyFill="1"/>
    <xf numFmtId="0" fontId="0" fillId="0" borderId="0" xfId="0" applyFill="1" applyAlignment="1"/>
    <xf numFmtId="0" fontId="2" fillId="2" borderId="6" xfId="0" applyFont="1" applyFill="1" applyBorder="1"/>
    <xf numFmtId="0" fontId="0" fillId="0" borderId="5" xfId="0" applyBorder="1" applyAlignment="1">
      <alignment wrapText="1"/>
    </xf>
    <xf numFmtId="0" fontId="0" fillId="3" borderId="0" xfId="0" applyFill="1" applyBorder="1"/>
    <xf numFmtId="0" fontId="0" fillId="0" borderId="0" xfId="0" applyBorder="1"/>
    <xf numFmtId="0" fontId="0" fillId="0" borderId="7" xfId="0" applyBorder="1"/>
    <xf numFmtId="0" fontId="0" fillId="0" borderId="0" xfId="0" applyFill="1" applyBorder="1"/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0" fillId="3" borderId="7" xfId="0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164" fontId="2" fillId="2" borderId="9" xfId="0" applyNumberFormat="1" applyFont="1" applyFill="1" applyBorder="1"/>
    <xf numFmtId="0" fontId="2" fillId="2" borderId="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64" fontId="0" fillId="0" borderId="0" xfId="1" applyNumberFormat="1" applyFont="1" applyBorder="1"/>
    <xf numFmtId="164" fontId="0" fillId="0" borderId="0" xfId="1" applyNumberFormat="1" applyFont="1" applyBorder="1" applyAlignment="1">
      <alignment wrapText="1"/>
    </xf>
    <xf numFmtId="164" fontId="2" fillId="2" borderId="10" xfId="0" applyNumberFormat="1" applyFont="1" applyFill="1" applyBorder="1"/>
    <xf numFmtId="0" fontId="0" fillId="4" borderId="1" xfId="0" applyFill="1" applyBorder="1" applyAlignment="1">
      <alignment horizontal="center"/>
    </xf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9" fontId="0" fillId="0" borderId="0" xfId="2" applyFont="1"/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3" fontId="0" fillId="0" borderId="1" xfId="0" applyNumberFormat="1" applyBorder="1"/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Burndown Chart by Hours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'Project 1 Status Report'!$A$3:$A$12</c:f>
              <c:numCache>
                <c:formatCode>m/d/yyyy</c:formatCode>
                <c:ptCount val="10"/>
                <c:pt idx="0" formatCode="General">
                  <c:v>0</c:v>
                </c:pt>
                <c:pt idx="1">
                  <c:v>44227</c:v>
                </c:pt>
                <c:pt idx="2">
                  <c:v>44255</c:v>
                </c:pt>
                <c:pt idx="3">
                  <c:v>44276</c:v>
                </c:pt>
                <c:pt idx="4">
                  <c:v>44316</c:v>
                </c:pt>
                <c:pt idx="5">
                  <c:v>44347</c:v>
                </c:pt>
                <c:pt idx="6">
                  <c:v>44377</c:v>
                </c:pt>
                <c:pt idx="7">
                  <c:v>44408</c:v>
                </c:pt>
                <c:pt idx="8">
                  <c:v>44439</c:v>
                </c:pt>
                <c:pt idx="9">
                  <c:v>44469</c:v>
                </c:pt>
              </c:numCache>
            </c:numRef>
          </c:cat>
          <c:val>
            <c:numRef>
              <c:f>'Project 1 Status Report'!$B$3:$B$12</c:f>
              <c:numCache>
                <c:formatCode>General</c:formatCode>
                <c:ptCount val="10"/>
                <c:pt idx="0">
                  <c:v>1800</c:v>
                </c:pt>
                <c:pt idx="1">
                  <c:v>1700</c:v>
                </c:pt>
                <c:pt idx="2">
                  <c:v>1600</c:v>
                </c:pt>
                <c:pt idx="3">
                  <c:v>1499</c:v>
                </c:pt>
                <c:pt idx="4">
                  <c:v>1339</c:v>
                </c:pt>
                <c:pt idx="5">
                  <c:v>1179</c:v>
                </c:pt>
                <c:pt idx="6">
                  <c:v>1019</c:v>
                </c:pt>
                <c:pt idx="7">
                  <c:v>909</c:v>
                </c:pt>
                <c:pt idx="8">
                  <c:v>794</c:v>
                </c:pt>
                <c:pt idx="9">
                  <c:v>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C8-412F-9379-31A715BC0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2481551"/>
        <c:axId val="1992482383"/>
      </c:lineChart>
      <c:catAx>
        <c:axId val="19924815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2482383"/>
        <c:crosses val="autoZero"/>
        <c:auto val="1"/>
        <c:lblAlgn val="ctr"/>
        <c:lblOffset val="100"/>
        <c:noMultiLvlLbl val="0"/>
      </c:catAx>
      <c:valAx>
        <c:axId val="1992482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2481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Actual vs Budget</a:t>
            </a:r>
            <a:r>
              <a:rPr lang="en-US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'Project 1 Status Report'!$B$23</c:f>
              <c:strCache>
                <c:ptCount val="1"/>
                <c:pt idx="0">
                  <c:v>Actual Cost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'Project 1 Status Report'!$A$24:$A$32</c:f>
              <c:numCache>
                <c:formatCode>m/d/yyyy</c:formatCode>
                <c:ptCount val="9"/>
                <c:pt idx="0">
                  <c:v>44227</c:v>
                </c:pt>
                <c:pt idx="1">
                  <c:v>44255</c:v>
                </c:pt>
                <c:pt idx="2">
                  <c:v>44276</c:v>
                </c:pt>
                <c:pt idx="3">
                  <c:v>44316</c:v>
                </c:pt>
                <c:pt idx="4">
                  <c:v>44347</c:v>
                </c:pt>
                <c:pt idx="5">
                  <c:v>44377</c:v>
                </c:pt>
                <c:pt idx="6">
                  <c:v>44408</c:v>
                </c:pt>
                <c:pt idx="7">
                  <c:v>44439</c:v>
                </c:pt>
                <c:pt idx="8">
                  <c:v>44469</c:v>
                </c:pt>
              </c:numCache>
            </c:numRef>
          </c:cat>
          <c:val>
            <c:numRef>
              <c:f>'Project 1 Status Report'!$B$24:$B$32</c:f>
              <c:numCache>
                <c:formatCode>_(* #,##0_);_(* \(#,##0\);_(* "-"??_);_(@_)</c:formatCode>
                <c:ptCount val="9"/>
                <c:pt idx="0">
                  <c:v>18000</c:v>
                </c:pt>
                <c:pt idx="1">
                  <c:v>19800</c:v>
                </c:pt>
                <c:pt idx="2">
                  <c:v>20000</c:v>
                </c:pt>
                <c:pt idx="3">
                  <c:v>18000</c:v>
                </c:pt>
                <c:pt idx="4">
                  <c:v>18888</c:v>
                </c:pt>
                <c:pt idx="5">
                  <c:v>20100</c:v>
                </c:pt>
                <c:pt idx="6">
                  <c:v>19000</c:v>
                </c:pt>
                <c:pt idx="7">
                  <c:v>17800</c:v>
                </c:pt>
                <c:pt idx="8">
                  <c:v>18900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8B-42F0-8E78-606B9D5C8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206909455"/>
        <c:axId val="206912367"/>
      </c:barChart>
      <c:lineChart>
        <c:grouping val="standard"/>
        <c:varyColors val="0"/>
        <c:ser>
          <c:idx val="1"/>
          <c:order val="1"/>
          <c:tx>
            <c:strRef>
              <c:f>'Project 1 Status Report'!$C$23</c:f>
              <c:strCache>
                <c:ptCount val="1"/>
                <c:pt idx="0">
                  <c:v>Budget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'Project 1 Status Report'!$A$24:$A$32</c:f>
              <c:numCache>
                <c:formatCode>m/d/yyyy</c:formatCode>
                <c:ptCount val="9"/>
                <c:pt idx="0">
                  <c:v>44227</c:v>
                </c:pt>
                <c:pt idx="1">
                  <c:v>44255</c:v>
                </c:pt>
                <c:pt idx="2">
                  <c:v>44276</c:v>
                </c:pt>
                <c:pt idx="3">
                  <c:v>44316</c:v>
                </c:pt>
                <c:pt idx="4">
                  <c:v>44347</c:v>
                </c:pt>
                <c:pt idx="5">
                  <c:v>44377</c:v>
                </c:pt>
                <c:pt idx="6">
                  <c:v>44408</c:v>
                </c:pt>
                <c:pt idx="7">
                  <c:v>44439</c:v>
                </c:pt>
                <c:pt idx="8">
                  <c:v>44469</c:v>
                </c:pt>
              </c:numCache>
            </c:numRef>
          </c:cat>
          <c:val>
            <c:numRef>
              <c:f>'Project 1 Status Report'!$C$24:$C$32</c:f>
              <c:numCache>
                <c:formatCode>#,##0</c:formatCode>
                <c:ptCount val="9"/>
                <c:pt idx="0">
                  <c:v>18888.888888888891</c:v>
                </c:pt>
                <c:pt idx="1">
                  <c:v>18888.888888888891</c:v>
                </c:pt>
                <c:pt idx="2">
                  <c:v>18888.888888888891</c:v>
                </c:pt>
                <c:pt idx="3">
                  <c:v>18888.888888888891</c:v>
                </c:pt>
                <c:pt idx="4">
                  <c:v>18888.888888888891</c:v>
                </c:pt>
                <c:pt idx="5">
                  <c:v>18888.888888888891</c:v>
                </c:pt>
                <c:pt idx="6">
                  <c:v>18888.888888888891</c:v>
                </c:pt>
                <c:pt idx="7">
                  <c:v>18888.888888888891</c:v>
                </c:pt>
                <c:pt idx="8">
                  <c:v>18888.888888888891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8B-42F0-8E78-606B9D5C8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909455"/>
        <c:axId val="206912367"/>
      </c:lineChart>
      <c:dateAx>
        <c:axId val="2069094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12367"/>
        <c:crosses val="autoZero"/>
        <c:auto val="1"/>
        <c:lblOffset val="100"/>
        <c:baseTimeUnit val="days"/>
      </c:dateAx>
      <c:valAx>
        <c:axId val="206912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USD $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094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Work Completed Burndown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'Project 1 Status Report'!$B$40</c:f>
              <c:strCache>
                <c:ptCount val="1"/>
                <c:pt idx="0">
                  <c:v>Remaining Work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'Project 1 Status Report'!$A$41:$A$49</c:f>
              <c:numCache>
                <c:formatCode>m/d/yyyy</c:formatCode>
                <c:ptCount val="9"/>
                <c:pt idx="0">
                  <c:v>44227</c:v>
                </c:pt>
                <c:pt idx="1">
                  <c:v>44255</c:v>
                </c:pt>
                <c:pt idx="2">
                  <c:v>44276</c:v>
                </c:pt>
                <c:pt idx="3">
                  <c:v>44316</c:v>
                </c:pt>
                <c:pt idx="4">
                  <c:v>44347</c:v>
                </c:pt>
                <c:pt idx="5">
                  <c:v>44377</c:v>
                </c:pt>
                <c:pt idx="6">
                  <c:v>44408</c:v>
                </c:pt>
                <c:pt idx="7">
                  <c:v>44439</c:v>
                </c:pt>
                <c:pt idx="8">
                  <c:v>44469</c:v>
                </c:pt>
              </c:numCache>
            </c:numRef>
          </c:cat>
          <c:val>
            <c:numRef>
              <c:f>'Project 1 Status Report'!$B$41:$B$49</c:f>
              <c:numCache>
                <c:formatCode>General</c:formatCode>
                <c:ptCount val="9"/>
                <c:pt idx="0">
                  <c:v>95</c:v>
                </c:pt>
                <c:pt idx="1">
                  <c:v>91</c:v>
                </c:pt>
                <c:pt idx="2">
                  <c:v>88</c:v>
                </c:pt>
                <c:pt idx="3">
                  <c:v>83</c:v>
                </c:pt>
                <c:pt idx="4">
                  <c:v>81</c:v>
                </c:pt>
                <c:pt idx="5">
                  <c:v>75</c:v>
                </c:pt>
                <c:pt idx="6">
                  <c:v>73</c:v>
                </c:pt>
                <c:pt idx="7">
                  <c:v>67</c:v>
                </c:pt>
                <c:pt idx="8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F-4B52-8381-5CD2A5748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502847"/>
        <c:axId val="181509503"/>
      </c:areaChart>
      <c:dateAx>
        <c:axId val="1815028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509503"/>
        <c:crosses val="autoZero"/>
        <c:auto val="1"/>
        <c:lblOffset val="100"/>
        <c:baseTimeUnit val="days"/>
      </c:dateAx>
      <c:valAx>
        <c:axId val="18150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Effort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5028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Burndown Chart by Hours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'Project 2 Status Report'!$B$1:$B$2</c:f>
              <c:strCache>
                <c:ptCount val="2"/>
                <c:pt idx="0">
                  <c:v>Work Burndown</c:v>
                </c:pt>
                <c:pt idx="1">
                  <c:v>Hours Remaining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'Project 2 Status Report'!$A$3:$A$12</c:f>
              <c:numCache>
                <c:formatCode>m/d/yyyy</c:formatCode>
                <c:ptCount val="10"/>
                <c:pt idx="0" formatCode="General">
                  <c:v>0</c:v>
                </c:pt>
                <c:pt idx="1">
                  <c:v>44227</c:v>
                </c:pt>
                <c:pt idx="2">
                  <c:v>44255</c:v>
                </c:pt>
                <c:pt idx="3">
                  <c:v>44276</c:v>
                </c:pt>
                <c:pt idx="4">
                  <c:v>44316</c:v>
                </c:pt>
                <c:pt idx="5">
                  <c:v>44347</c:v>
                </c:pt>
                <c:pt idx="6">
                  <c:v>44377</c:v>
                </c:pt>
                <c:pt idx="7">
                  <c:v>44408</c:v>
                </c:pt>
                <c:pt idx="8">
                  <c:v>44439</c:v>
                </c:pt>
                <c:pt idx="9">
                  <c:v>44469</c:v>
                </c:pt>
              </c:numCache>
            </c:numRef>
          </c:cat>
          <c:val>
            <c:numRef>
              <c:f>'Project 2 Status Report'!$B$3:$B$12</c:f>
              <c:numCache>
                <c:formatCode>General</c:formatCode>
                <c:ptCount val="10"/>
                <c:pt idx="0">
                  <c:v>1040</c:v>
                </c:pt>
                <c:pt idx="1">
                  <c:v>1040</c:v>
                </c:pt>
                <c:pt idx="2">
                  <c:v>1040</c:v>
                </c:pt>
                <c:pt idx="3">
                  <c:v>965</c:v>
                </c:pt>
                <c:pt idx="4">
                  <c:v>885</c:v>
                </c:pt>
                <c:pt idx="5">
                  <c:v>797</c:v>
                </c:pt>
                <c:pt idx="6">
                  <c:v>732</c:v>
                </c:pt>
                <c:pt idx="7">
                  <c:v>652</c:v>
                </c:pt>
                <c:pt idx="8">
                  <c:v>572</c:v>
                </c:pt>
                <c:pt idx="9">
                  <c:v>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69-4BCC-A310-21D65F60B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854415"/>
        <c:axId val="207855247"/>
      </c:lineChart>
      <c:catAx>
        <c:axId val="2078544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855247"/>
        <c:crosses val="autoZero"/>
        <c:auto val="1"/>
        <c:lblAlgn val="ctr"/>
        <c:lblOffset val="100"/>
        <c:noMultiLvlLbl val="0"/>
      </c:catAx>
      <c:valAx>
        <c:axId val="207855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8544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Actual vs Budget 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'Project 2 Status Report'!$B$23</c:f>
              <c:strCache>
                <c:ptCount val="1"/>
                <c:pt idx="0">
                  <c:v>Actual Cost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'Project 2 Status Report'!$A$24:$A$32</c:f>
              <c:numCache>
                <c:formatCode>m/d/yyyy</c:formatCode>
                <c:ptCount val="9"/>
                <c:pt idx="0">
                  <c:v>44227</c:v>
                </c:pt>
                <c:pt idx="1">
                  <c:v>44255</c:v>
                </c:pt>
                <c:pt idx="2">
                  <c:v>44276</c:v>
                </c:pt>
                <c:pt idx="3">
                  <c:v>44316</c:v>
                </c:pt>
                <c:pt idx="4">
                  <c:v>44347</c:v>
                </c:pt>
                <c:pt idx="5">
                  <c:v>44377</c:v>
                </c:pt>
                <c:pt idx="6">
                  <c:v>44408</c:v>
                </c:pt>
                <c:pt idx="7">
                  <c:v>44439</c:v>
                </c:pt>
                <c:pt idx="8">
                  <c:v>44469</c:v>
                </c:pt>
              </c:numCache>
            </c:numRef>
          </c:cat>
          <c:val>
            <c:numRef>
              <c:f>'Project 2 Status Report'!$B$24:$B$32</c:f>
              <c:numCache>
                <c:formatCode>_(* #,##0_);_(* \(#,##0\);_(* "-"??_);_(@_)</c:formatCode>
                <c:ptCount val="9"/>
                <c:pt idx="0">
                  <c:v>0</c:v>
                </c:pt>
                <c:pt idx="1">
                  <c:v>0</c:v>
                </c:pt>
                <c:pt idx="2">
                  <c:v>5000</c:v>
                </c:pt>
                <c:pt idx="3">
                  <c:v>6000</c:v>
                </c:pt>
                <c:pt idx="4">
                  <c:v>6500</c:v>
                </c:pt>
                <c:pt idx="5">
                  <c:v>8000</c:v>
                </c:pt>
                <c:pt idx="6">
                  <c:v>4300</c:v>
                </c:pt>
                <c:pt idx="7">
                  <c:v>5400</c:v>
                </c:pt>
                <c:pt idx="8">
                  <c:v>5320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3B-47C5-9133-0BDD3B775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262255"/>
        <c:axId val="211259343"/>
      </c:barChart>
      <c:lineChart>
        <c:grouping val="standard"/>
        <c:varyColors val="0"/>
        <c:ser>
          <c:idx val="1"/>
          <c:order val="1"/>
          <c:tx>
            <c:strRef>
              <c:f>'Project 2 Status Report'!$C$23</c:f>
              <c:strCache>
                <c:ptCount val="1"/>
                <c:pt idx="0">
                  <c:v>Budget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'Project 2 Status Report'!$A$24:$A$32</c:f>
              <c:numCache>
                <c:formatCode>m/d/yyyy</c:formatCode>
                <c:ptCount val="9"/>
                <c:pt idx="0">
                  <c:v>44227</c:v>
                </c:pt>
                <c:pt idx="1">
                  <c:v>44255</c:v>
                </c:pt>
                <c:pt idx="2">
                  <c:v>44276</c:v>
                </c:pt>
                <c:pt idx="3">
                  <c:v>44316</c:v>
                </c:pt>
                <c:pt idx="4">
                  <c:v>44347</c:v>
                </c:pt>
                <c:pt idx="5">
                  <c:v>44377</c:v>
                </c:pt>
                <c:pt idx="6">
                  <c:v>44408</c:v>
                </c:pt>
                <c:pt idx="7">
                  <c:v>44439</c:v>
                </c:pt>
                <c:pt idx="8">
                  <c:v>44469</c:v>
                </c:pt>
              </c:numCache>
            </c:numRef>
          </c:cat>
          <c:val>
            <c:numRef>
              <c:f>'Project 2 Status Report'!$C$24:$C$32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4538.4615384615381</c:v>
                </c:pt>
                <c:pt idx="3">
                  <c:v>4538.4615384615381</c:v>
                </c:pt>
                <c:pt idx="4">
                  <c:v>4538.4615384615381</c:v>
                </c:pt>
                <c:pt idx="5">
                  <c:v>4538.4615384615381</c:v>
                </c:pt>
                <c:pt idx="6">
                  <c:v>4538.4615384615381</c:v>
                </c:pt>
                <c:pt idx="7">
                  <c:v>4538.4615384615381</c:v>
                </c:pt>
                <c:pt idx="8">
                  <c:v>4538.4615384615381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3B-47C5-9133-0BDD3B775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262255"/>
        <c:axId val="211259343"/>
      </c:lineChart>
      <c:dateAx>
        <c:axId val="21126225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59343"/>
        <c:crosses val="autoZero"/>
        <c:auto val="1"/>
        <c:lblOffset val="100"/>
        <c:baseTimeUnit val="days"/>
      </c:dateAx>
      <c:valAx>
        <c:axId val="211259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USD $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2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Work Completed Burndown</a:t>
            </a:r>
            <a:r>
              <a:rPr lang="en-US" baseline="0"/>
              <a:t> Chart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'Project 2 Status Report'!$B$39</c:f>
              <c:strCache>
                <c:ptCount val="1"/>
                <c:pt idx="0">
                  <c:v>Remaining Work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'Project 2 Status Report'!$A$40:$A$48</c:f>
              <c:numCache>
                <c:formatCode>m/d/yyyy</c:formatCode>
                <c:ptCount val="9"/>
                <c:pt idx="0">
                  <c:v>44227</c:v>
                </c:pt>
                <c:pt idx="1">
                  <c:v>44255</c:v>
                </c:pt>
                <c:pt idx="2">
                  <c:v>44276</c:v>
                </c:pt>
                <c:pt idx="3">
                  <c:v>44316</c:v>
                </c:pt>
                <c:pt idx="4">
                  <c:v>44347</c:v>
                </c:pt>
                <c:pt idx="5">
                  <c:v>44377</c:v>
                </c:pt>
                <c:pt idx="6">
                  <c:v>44408</c:v>
                </c:pt>
                <c:pt idx="7">
                  <c:v>44439</c:v>
                </c:pt>
                <c:pt idx="8">
                  <c:v>44469</c:v>
                </c:pt>
              </c:numCache>
            </c:numRef>
          </c:cat>
          <c:val>
            <c:numRef>
              <c:f>'Project 2 Status Report'!$B$42:$B$50</c:f>
              <c:numCache>
                <c:formatCode>General</c:formatCode>
                <c:ptCount val="9"/>
                <c:pt idx="0">
                  <c:v>94</c:v>
                </c:pt>
                <c:pt idx="1">
                  <c:v>85</c:v>
                </c:pt>
                <c:pt idx="2">
                  <c:v>77</c:v>
                </c:pt>
                <c:pt idx="3">
                  <c:v>69</c:v>
                </c:pt>
                <c:pt idx="4">
                  <c:v>64</c:v>
                </c:pt>
                <c:pt idx="5">
                  <c:v>55</c:v>
                </c:pt>
                <c:pt idx="6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CC-433E-9117-BA9322393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90895"/>
        <c:axId val="587158927"/>
      </c:areaChart>
      <c:dateAx>
        <c:axId val="18649089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158927"/>
        <c:crosses val="autoZero"/>
        <c:auto val="1"/>
        <c:lblOffset val="100"/>
        <c:baseTimeUnit val="days"/>
      </c:dateAx>
      <c:valAx>
        <c:axId val="587158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Effort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8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369570</xdr:colOff>
      <xdr:row>0</xdr:row>
      <xdr:rowOff>146685</xdr:rowOff>
    </xdr:from>
    <xdr:to>
      <xdr:col>9</xdr:col>
      <xdr:colOff>461010</xdr:colOff>
      <xdr:row>16</xdr:row>
      <xdr:rowOff>146685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912361-69F4-4CAF-9FA0-C551AD1088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569594</xdr:colOff>
      <xdr:row>18</xdr:row>
      <xdr:rowOff>106680</xdr:rowOff>
    </xdr:from>
    <xdr:to>
      <xdr:col>12</xdr:col>
      <xdr:colOff>209550</xdr:colOff>
      <xdr:row>36</xdr:row>
      <xdr:rowOff>30480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68C4A6F-C5D4-4AE9-8DC4-A9219F2D17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1011555</xdr:colOff>
      <xdr:row>37</xdr:row>
      <xdr:rowOff>163830</xdr:rowOff>
    </xdr:from>
    <xdr:to>
      <xdr:col>9</xdr:col>
      <xdr:colOff>222885</xdr:colOff>
      <xdr:row>52</xdr:row>
      <xdr:rowOff>163830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967FE75-01F4-4C6F-98DC-8B062A2E0D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96242</xdr:colOff>
      <xdr:row>1</xdr:row>
      <xdr:rowOff>27782</xdr:rowOff>
    </xdr:from>
    <xdr:to>
      <xdr:col>8</xdr:col>
      <xdr:colOff>172640</xdr:colOff>
      <xdr:row>15</xdr:row>
      <xdr:rowOff>59531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FF8045-8C0D-4E85-8D76-AF849281B9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503695</xdr:colOff>
      <xdr:row>19</xdr:row>
      <xdr:rowOff>175002</xdr:rowOff>
    </xdr:from>
    <xdr:to>
      <xdr:col>10</xdr:col>
      <xdr:colOff>600559</xdr:colOff>
      <xdr:row>34</xdr:row>
      <xdr:rowOff>157566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0CE4582-54C1-4AB0-AD56-1904149197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629618</xdr:colOff>
      <xdr:row>36</xdr:row>
      <xdr:rowOff>94282</xdr:rowOff>
    </xdr:from>
    <xdr:to>
      <xdr:col>10</xdr:col>
      <xdr:colOff>87177</xdr:colOff>
      <xdr:row>51</xdr:row>
      <xdr:rowOff>76846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3FEFD02-A762-4641-80FC-C1CBC11057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A8025-A4D1-41C0-8082-8F10823B66DE}">
  <dimension ref="A1:AB9"/>
  <sheetViews>
    <sheetView tabSelected="1" zoomScale="173" workbookViewId="0">
      <selection activeCell="C8" sqref="C8"/>
    </sheetView>
  </sheetViews>
  <sheetFormatPr defaultRowHeight="14.4" x14ac:dyDescent="0.55000000000000004"/>
  <cols>
    <col min="1" max="1" width="19.3125" customWidth="1"/>
    <col min="2" max="2" width="16.15625" bestFit="1" customWidth="1"/>
    <col min="3" max="3" width="14.83984375" customWidth="1"/>
  </cols>
  <sheetData>
    <row r="1" spans="1:28" s="2" customFormat="1" x14ac:dyDescent="0.55000000000000004">
      <c r="A1" s="37" t="s">
        <v>0</v>
      </c>
      <c r="B1" s="39" t="s">
        <v>25</v>
      </c>
      <c r="C1" s="22"/>
      <c r="D1" s="41">
        <v>2021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>
        <v>2022</v>
      </c>
      <c r="Q1" s="41"/>
      <c r="R1" s="41"/>
      <c r="S1" s="41"/>
      <c r="T1" s="41"/>
      <c r="U1" s="41"/>
      <c r="V1" s="41"/>
      <c r="W1" s="41"/>
      <c r="X1" s="41"/>
      <c r="Y1" s="41"/>
      <c r="Z1" s="41"/>
      <c r="AA1" s="42"/>
    </row>
    <row r="2" spans="1:28" s="2" customFormat="1" ht="28.8" x14ac:dyDescent="0.55000000000000004">
      <c r="A2" s="38"/>
      <c r="B2" s="40"/>
      <c r="C2" s="23" t="s">
        <v>20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5</v>
      </c>
      <c r="I2" s="5" t="s">
        <v>6</v>
      </c>
      <c r="J2" s="5" t="s">
        <v>7</v>
      </c>
      <c r="K2" s="5" t="s">
        <v>8</v>
      </c>
      <c r="L2" s="5" t="s">
        <v>9</v>
      </c>
      <c r="M2" s="5" t="s">
        <v>10</v>
      </c>
      <c r="N2" s="5" t="s">
        <v>11</v>
      </c>
      <c r="O2" s="5" t="s">
        <v>12</v>
      </c>
      <c r="P2" s="5" t="s">
        <v>1</v>
      </c>
      <c r="Q2" s="5" t="s">
        <v>2</v>
      </c>
      <c r="R2" s="5" t="s">
        <v>3</v>
      </c>
      <c r="S2" s="5" t="s">
        <v>4</v>
      </c>
      <c r="T2" s="5" t="s">
        <v>5</v>
      </c>
      <c r="U2" s="5" t="s">
        <v>6</v>
      </c>
      <c r="V2" s="5" t="s">
        <v>7</v>
      </c>
      <c r="W2" s="5" t="s">
        <v>8</v>
      </c>
      <c r="X2" s="5" t="s">
        <v>9</v>
      </c>
      <c r="Y2" s="5" t="s">
        <v>10</v>
      </c>
      <c r="Z2" s="5" t="s">
        <v>11</v>
      </c>
      <c r="AA2" s="10" t="s">
        <v>12</v>
      </c>
    </row>
    <row r="3" spans="1:28" ht="43.2" x14ac:dyDescent="0.55000000000000004">
      <c r="A3" s="11" t="s">
        <v>15</v>
      </c>
      <c r="B3" s="6">
        <v>340000</v>
      </c>
      <c r="C3" s="24">
        <f>100*18</f>
        <v>1800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3"/>
      <c r="W3" s="13"/>
      <c r="X3" s="13"/>
      <c r="Y3" s="13"/>
      <c r="Z3" s="13"/>
      <c r="AA3" s="14"/>
    </row>
    <row r="4" spans="1:28" ht="57.6" x14ac:dyDescent="0.55000000000000004">
      <c r="A4" s="11" t="s">
        <v>16</v>
      </c>
      <c r="B4" s="6">
        <v>59000</v>
      </c>
      <c r="C4" s="24">
        <f>13*80</f>
        <v>1040</v>
      </c>
      <c r="D4" s="15"/>
      <c r="E4" s="15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3"/>
      <c r="T4" s="13"/>
      <c r="U4" s="13"/>
      <c r="V4" s="13"/>
      <c r="W4" s="13"/>
      <c r="X4" s="13"/>
      <c r="Y4" s="13"/>
      <c r="Z4" s="13"/>
      <c r="AA4" s="14"/>
    </row>
    <row r="5" spans="1:28" s="1" customFormat="1" ht="28.8" x14ac:dyDescent="0.55000000000000004">
      <c r="A5" s="11" t="s">
        <v>28</v>
      </c>
      <c r="B5" s="7">
        <v>20000</v>
      </c>
      <c r="C5" s="25">
        <f>20*9</f>
        <v>180</v>
      </c>
      <c r="D5" s="16"/>
      <c r="E5" s="16"/>
      <c r="F5" s="16"/>
      <c r="G5" s="16"/>
      <c r="H5" s="16"/>
      <c r="I5" s="16"/>
      <c r="J5" s="16"/>
      <c r="K5" s="16"/>
      <c r="L5" s="16"/>
      <c r="M5" s="17"/>
      <c r="N5" s="17"/>
      <c r="O5" s="17"/>
      <c r="P5" s="17"/>
      <c r="Q5" s="17"/>
      <c r="R5" s="17"/>
      <c r="S5" s="18"/>
      <c r="T5" s="18"/>
      <c r="U5" s="18"/>
      <c r="V5" s="18"/>
      <c r="W5" s="18"/>
      <c r="X5" s="18"/>
      <c r="Y5" s="18"/>
      <c r="Z5" s="18"/>
      <c r="AA5" s="19"/>
    </row>
    <row r="6" spans="1:28" s="1" customFormat="1" ht="28.8" x14ac:dyDescent="0.55000000000000004">
      <c r="A6" s="11" t="s">
        <v>13</v>
      </c>
      <c r="B6" s="7">
        <v>65000</v>
      </c>
      <c r="C6" s="25">
        <f>80*6</f>
        <v>480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7"/>
      <c r="T6" s="17"/>
      <c r="U6" s="17"/>
      <c r="V6" s="18"/>
      <c r="W6" s="18"/>
      <c r="X6" s="18"/>
      <c r="Y6" s="18"/>
      <c r="Z6" s="18"/>
      <c r="AA6" s="19"/>
    </row>
    <row r="7" spans="1:28" ht="43.2" x14ac:dyDescent="0.55000000000000004">
      <c r="A7" s="11" t="s">
        <v>14</v>
      </c>
      <c r="B7" s="6">
        <v>110600</v>
      </c>
      <c r="C7" s="24">
        <f>7*40</f>
        <v>280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2"/>
      <c r="T7" s="12"/>
      <c r="U7" s="12"/>
      <c r="V7" s="12"/>
      <c r="W7" s="12"/>
      <c r="X7" s="12"/>
      <c r="Y7" s="12"/>
      <c r="Z7" s="13"/>
      <c r="AA7" s="14"/>
    </row>
    <row r="8" spans="1:28" ht="14.7" thickBot="1" x14ac:dyDescent="0.6">
      <c r="A8" s="20" t="s">
        <v>17</v>
      </c>
      <c r="B8" s="21">
        <f>SUM(B3:B7)</f>
        <v>594600</v>
      </c>
      <c r="C8" s="26">
        <f>SUM(C3:C7)</f>
        <v>3780</v>
      </c>
      <c r="D8" s="43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5"/>
      <c r="AB8" s="9"/>
    </row>
    <row r="9" spans="1:28" x14ac:dyDescent="0.55000000000000004">
      <c r="B9" t="s">
        <v>26</v>
      </c>
    </row>
  </sheetData>
  <mergeCells count="5">
    <mergeCell ref="A1:A2"/>
    <mergeCell ref="B1:B2"/>
    <mergeCell ref="D1:O1"/>
    <mergeCell ref="P1:AA1"/>
    <mergeCell ref="D8:AA8"/>
  </mergeCells>
  <phoneticPr fontId="3" type="noConversion"/>
  <pageMargins left="0.7" right="0.7" top="0.75" bottom="0.75" header="0.3" footer="0.3"/>
  <pageSetup paperSize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B6485-64B5-46BB-AD75-5EBA0616FE0B}">
  <dimension ref="A1:C49"/>
  <sheetViews>
    <sheetView workbookViewId="0">
      <selection activeCell="C34" sqref="C34"/>
    </sheetView>
  </sheetViews>
  <sheetFormatPr defaultRowHeight="14.4" x14ac:dyDescent="0.55000000000000004"/>
  <cols>
    <col min="1" max="1" width="9.15625" bestFit="1" customWidth="1"/>
    <col min="2" max="2" width="19.578125" bestFit="1" customWidth="1"/>
    <col min="3" max="3" width="21" bestFit="1" customWidth="1"/>
  </cols>
  <sheetData>
    <row r="1" spans="1:2" x14ac:dyDescent="0.55000000000000004">
      <c r="A1" s="46" t="s">
        <v>18</v>
      </c>
      <c r="B1" s="46"/>
    </row>
    <row r="2" spans="1:2" x14ac:dyDescent="0.55000000000000004">
      <c r="A2" s="27" t="s">
        <v>19</v>
      </c>
      <c r="B2" s="27" t="s">
        <v>29</v>
      </c>
    </row>
    <row r="3" spans="1:2" x14ac:dyDescent="0.55000000000000004">
      <c r="A3" s="30">
        <v>0</v>
      </c>
      <c r="B3" s="31">
        <v>1800</v>
      </c>
    </row>
    <row r="4" spans="1:2" x14ac:dyDescent="0.55000000000000004">
      <c r="A4" s="28">
        <v>44227</v>
      </c>
      <c r="B4" s="29">
        <f>1800-100</f>
        <v>1700</v>
      </c>
    </row>
    <row r="5" spans="1:2" x14ac:dyDescent="0.55000000000000004">
      <c r="A5" s="28">
        <v>44255</v>
      </c>
      <c r="B5" s="29">
        <f>B4-100</f>
        <v>1600</v>
      </c>
    </row>
    <row r="6" spans="1:2" x14ac:dyDescent="0.55000000000000004">
      <c r="A6" s="28">
        <v>44276</v>
      </c>
      <c r="B6" s="29">
        <f>B5-101</f>
        <v>1499</v>
      </c>
    </row>
    <row r="7" spans="1:2" x14ac:dyDescent="0.55000000000000004">
      <c r="A7" s="28">
        <v>44316</v>
      </c>
      <c r="B7" s="29">
        <f>B6-160</f>
        <v>1339</v>
      </c>
    </row>
    <row r="8" spans="1:2" x14ac:dyDescent="0.55000000000000004">
      <c r="A8" s="28">
        <v>44347</v>
      </c>
      <c r="B8" s="29">
        <f>B7-160</f>
        <v>1179</v>
      </c>
    </row>
    <row r="9" spans="1:2" x14ac:dyDescent="0.55000000000000004">
      <c r="A9" s="28">
        <v>44377</v>
      </c>
      <c r="B9" s="29">
        <f>B8-160</f>
        <v>1019</v>
      </c>
    </row>
    <row r="10" spans="1:2" x14ac:dyDescent="0.55000000000000004">
      <c r="A10" s="28">
        <v>44408</v>
      </c>
      <c r="B10" s="29">
        <f>B9-110</f>
        <v>909</v>
      </c>
    </row>
    <row r="11" spans="1:2" x14ac:dyDescent="0.55000000000000004">
      <c r="A11" s="28">
        <v>44439</v>
      </c>
      <c r="B11" s="29">
        <f>B10-115</f>
        <v>794</v>
      </c>
    </row>
    <row r="12" spans="1:2" x14ac:dyDescent="0.55000000000000004">
      <c r="A12" s="28">
        <v>44469</v>
      </c>
      <c r="B12" s="29">
        <f>B11-105</f>
        <v>689</v>
      </c>
    </row>
    <row r="22" spans="1:3" x14ac:dyDescent="0.55000000000000004">
      <c r="A22" s="47" t="s">
        <v>22</v>
      </c>
      <c r="B22" s="48"/>
      <c r="C22" s="48"/>
    </row>
    <row r="23" spans="1:3" x14ac:dyDescent="0.55000000000000004">
      <c r="A23" s="27" t="s">
        <v>19</v>
      </c>
      <c r="B23" s="27" t="s">
        <v>21</v>
      </c>
      <c r="C23" s="27" t="s">
        <v>23</v>
      </c>
    </row>
    <row r="24" spans="1:3" x14ac:dyDescent="0.55000000000000004">
      <c r="A24" s="28">
        <v>44227</v>
      </c>
      <c r="B24" s="6">
        <v>18000</v>
      </c>
      <c r="C24" s="36">
        <f>'Program Timeline &amp; Budget'!B3/18</f>
        <v>18888.888888888891</v>
      </c>
    </row>
    <row r="25" spans="1:3" x14ac:dyDescent="0.55000000000000004">
      <c r="A25" s="28">
        <v>44255</v>
      </c>
      <c r="B25" s="6">
        <v>19800</v>
      </c>
      <c r="C25" s="36">
        <f>'Program Timeline &amp; Budget'!B3/18</f>
        <v>18888.888888888891</v>
      </c>
    </row>
    <row r="26" spans="1:3" x14ac:dyDescent="0.55000000000000004">
      <c r="A26" s="28">
        <v>44276</v>
      </c>
      <c r="B26" s="6">
        <v>20000</v>
      </c>
      <c r="C26" s="36">
        <f>'Program Timeline &amp; Budget'!B3/18</f>
        <v>18888.888888888891</v>
      </c>
    </row>
    <row r="27" spans="1:3" x14ac:dyDescent="0.55000000000000004">
      <c r="A27" s="28">
        <v>44316</v>
      </c>
      <c r="B27" s="6">
        <v>18000</v>
      </c>
      <c r="C27" s="36">
        <f>'Program Timeline &amp; Budget'!B3/18</f>
        <v>18888.888888888891</v>
      </c>
    </row>
    <row r="28" spans="1:3" x14ac:dyDescent="0.55000000000000004">
      <c r="A28" s="28">
        <v>44347</v>
      </c>
      <c r="B28" s="6">
        <v>18888</v>
      </c>
      <c r="C28" s="36">
        <f>'Program Timeline &amp; Budget'!B3/18</f>
        <v>18888.888888888891</v>
      </c>
    </row>
    <row r="29" spans="1:3" x14ac:dyDescent="0.55000000000000004">
      <c r="A29" s="28">
        <v>44377</v>
      </c>
      <c r="B29" s="6">
        <v>20100</v>
      </c>
      <c r="C29" s="36">
        <f>'Program Timeline &amp; Budget'!B3/18</f>
        <v>18888.888888888891</v>
      </c>
    </row>
    <row r="30" spans="1:3" x14ac:dyDescent="0.55000000000000004">
      <c r="A30" s="28">
        <v>44408</v>
      </c>
      <c r="B30" s="6">
        <v>19000</v>
      </c>
      <c r="C30" s="36">
        <f>'Program Timeline &amp; Budget'!B3/18</f>
        <v>18888.888888888891</v>
      </c>
    </row>
    <row r="31" spans="1:3" x14ac:dyDescent="0.55000000000000004">
      <c r="A31" s="28">
        <v>44439</v>
      </c>
      <c r="B31" s="6">
        <v>17800</v>
      </c>
      <c r="C31" s="36">
        <f>'Program Timeline &amp; Budget'!B3/18</f>
        <v>18888.888888888891</v>
      </c>
    </row>
    <row r="32" spans="1:3" x14ac:dyDescent="0.55000000000000004">
      <c r="A32" s="28">
        <v>44469</v>
      </c>
      <c r="B32" s="6">
        <v>18900</v>
      </c>
      <c r="C32" s="36">
        <f>'Program Timeline &amp; Budget'!B3/18</f>
        <v>18888.888888888891</v>
      </c>
    </row>
    <row r="33" spans="1:3" x14ac:dyDescent="0.55000000000000004">
      <c r="B33" s="4">
        <f>SUM(B24:B32)</f>
        <v>170488</v>
      </c>
      <c r="C33" s="3">
        <f>SUM(C24:C32)</f>
        <v>170000</v>
      </c>
    </row>
    <row r="38" spans="1:3" x14ac:dyDescent="0.55000000000000004">
      <c r="C38" s="8"/>
    </row>
    <row r="39" spans="1:3" x14ac:dyDescent="0.55000000000000004">
      <c r="A39" s="46" t="s">
        <v>24</v>
      </c>
      <c r="B39" s="46"/>
      <c r="C39" s="33"/>
    </row>
    <row r="40" spans="1:3" x14ac:dyDescent="0.55000000000000004">
      <c r="A40" s="27" t="s">
        <v>19</v>
      </c>
      <c r="B40" s="35" t="s">
        <v>27</v>
      </c>
      <c r="C40" s="34"/>
    </row>
    <row r="41" spans="1:3" x14ac:dyDescent="0.55000000000000004">
      <c r="A41" s="28">
        <v>44227</v>
      </c>
      <c r="B41">
        <f>100-5</f>
        <v>95</v>
      </c>
      <c r="C41" s="32"/>
    </row>
    <row r="42" spans="1:3" x14ac:dyDescent="0.55000000000000004">
      <c r="A42" s="28">
        <v>44255</v>
      </c>
      <c r="B42">
        <f>B41-4</f>
        <v>91</v>
      </c>
      <c r="C42" s="32"/>
    </row>
    <row r="43" spans="1:3" x14ac:dyDescent="0.55000000000000004">
      <c r="A43" s="28">
        <v>44276</v>
      </c>
      <c r="B43">
        <f>B42-3</f>
        <v>88</v>
      </c>
      <c r="C43" s="32"/>
    </row>
    <row r="44" spans="1:3" x14ac:dyDescent="0.55000000000000004">
      <c r="A44" s="28">
        <v>44316</v>
      </c>
      <c r="B44">
        <f>B43-5</f>
        <v>83</v>
      </c>
      <c r="C44" s="32"/>
    </row>
    <row r="45" spans="1:3" x14ac:dyDescent="0.55000000000000004">
      <c r="A45" s="28">
        <v>44347</v>
      </c>
      <c r="B45">
        <f>B44-2</f>
        <v>81</v>
      </c>
      <c r="C45" s="32"/>
    </row>
    <row r="46" spans="1:3" x14ac:dyDescent="0.55000000000000004">
      <c r="A46" s="28">
        <v>44377</v>
      </c>
      <c r="B46">
        <f>B45-6</f>
        <v>75</v>
      </c>
      <c r="C46" s="32"/>
    </row>
    <row r="47" spans="1:3" x14ac:dyDescent="0.55000000000000004">
      <c r="A47" s="28">
        <v>44408</v>
      </c>
      <c r="B47">
        <f>B46-2</f>
        <v>73</v>
      </c>
      <c r="C47" s="32"/>
    </row>
    <row r="48" spans="1:3" x14ac:dyDescent="0.55000000000000004">
      <c r="A48" s="28">
        <v>44439</v>
      </c>
      <c r="B48">
        <f>B47-6</f>
        <v>67</v>
      </c>
      <c r="C48" s="32"/>
    </row>
    <row r="49" spans="1:3" x14ac:dyDescent="0.55000000000000004">
      <c r="A49" s="28">
        <v>44469</v>
      </c>
      <c r="B49">
        <f>B48-3</f>
        <v>64</v>
      </c>
      <c r="C49" s="32"/>
    </row>
  </sheetData>
  <mergeCells count="3">
    <mergeCell ref="A1:B1"/>
    <mergeCell ref="A22:C22"/>
    <mergeCell ref="A39:B39"/>
  </mergeCells>
  <pageMargins left="0.7" right="0.7" top="0.75" bottom="0.75" header="0.3" footer="0.3"/>
  <pageSetup paperSize="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13F3D-C124-41D8-A2A8-0A5360B6527A}">
  <dimension ref="A1:C48"/>
  <sheetViews>
    <sheetView zoomScale="118" workbookViewId="0">
      <selection activeCell="C33" sqref="B33:C33"/>
    </sheetView>
  </sheetViews>
  <sheetFormatPr defaultRowHeight="14.4" x14ac:dyDescent="0.55000000000000004"/>
  <cols>
    <col min="1" max="1" width="9.15625" bestFit="1" customWidth="1"/>
    <col min="2" max="2" width="19.578125" bestFit="1" customWidth="1"/>
  </cols>
  <sheetData>
    <row r="1" spans="1:2" x14ac:dyDescent="0.55000000000000004">
      <c r="A1" s="46" t="s">
        <v>18</v>
      </c>
      <c r="B1" s="46"/>
    </row>
    <row r="2" spans="1:2" x14ac:dyDescent="0.55000000000000004">
      <c r="A2" s="27" t="s">
        <v>19</v>
      </c>
      <c r="B2" s="27" t="s">
        <v>29</v>
      </c>
    </row>
    <row r="3" spans="1:2" x14ac:dyDescent="0.55000000000000004">
      <c r="A3" s="30">
        <v>0</v>
      </c>
      <c r="B3" s="31">
        <v>1040</v>
      </c>
    </row>
    <row r="4" spans="1:2" x14ac:dyDescent="0.55000000000000004">
      <c r="A4" s="28">
        <v>44227</v>
      </c>
      <c r="B4" s="31">
        <v>1040</v>
      </c>
    </row>
    <row r="5" spans="1:2" x14ac:dyDescent="0.55000000000000004">
      <c r="A5" s="28">
        <v>44255</v>
      </c>
      <c r="B5" s="31">
        <v>1040</v>
      </c>
    </row>
    <row r="6" spans="1:2" x14ac:dyDescent="0.55000000000000004">
      <c r="A6" s="28">
        <v>44276</v>
      </c>
      <c r="B6" s="29">
        <f>B5-75</f>
        <v>965</v>
      </c>
    </row>
    <row r="7" spans="1:2" x14ac:dyDescent="0.55000000000000004">
      <c r="A7" s="28">
        <v>44316</v>
      </c>
      <c r="B7" s="29">
        <f>B6-80</f>
        <v>885</v>
      </c>
    </row>
    <row r="8" spans="1:2" x14ac:dyDescent="0.55000000000000004">
      <c r="A8" s="28">
        <v>44347</v>
      </c>
      <c r="B8" s="29">
        <f>B7-88</f>
        <v>797</v>
      </c>
    </row>
    <row r="9" spans="1:2" x14ac:dyDescent="0.55000000000000004">
      <c r="A9" s="28">
        <v>44377</v>
      </c>
      <c r="B9" s="29">
        <f>B8-65</f>
        <v>732</v>
      </c>
    </row>
    <row r="10" spans="1:2" x14ac:dyDescent="0.55000000000000004">
      <c r="A10" s="28">
        <v>44408</v>
      </c>
      <c r="B10" s="29">
        <f>B9-80</f>
        <v>652</v>
      </c>
    </row>
    <row r="11" spans="1:2" x14ac:dyDescent="0.55000000000000004">
      <c r="A11" s="28">
        <v>44439</v>
      </c>
      <c r="B11" s="29">
        <f>B10-80</f>
        <v>572</v>
      </c>
    </row>
    <row r="12" spans="1:2" x14ac:dyDescent="0.55000000000000004">
      <c r="A12" s="28">
        <v>44469</v>
      </c>
      <c r="B12" s="29">
        <f>B11-75</f>
        <v>497</v>
      </c>
    </row>
    <row r="22" spans="1:3" x14ac:dyDescent="0.55000000000000004">
      <c r="A22" s="47" t="s">
        <v>22</v>
      </c>
      <c r="B22" s="48"/>
      <c r="C22" s="48"/>
    </row>
    <row r="23" spans="1:3" x14ac:dyDescent="0.55000000000000004">
      <c r="A23" s="27" t="s">
        <v>19</v>
      </c>
      <c r="B23" s="27" t="s">
        <v>21</v>
      </c>
      <c r="C23" s="27" t="s">
        <v>23</v>
      </c>
    </row>
    <row r="24" spans="1:3" x14ac:dyDescent="0.55000000000000004">
      <c r="A24" s="28">
        <v>44227</v>
      </c>
      <c r="B24" s="6">
        <v>0</v>
      </c>
      <c r="C24" s="36">
        <v>0</v>
      </c>
    </row>
    <row r="25" spans="1:3" x14ac:dyDescent="0.55000000000000004">
      <c r="A25" s="28">
        <v>44255</v>
      </c>
      <c r="B25" s="6">
        <v>0</v>
      </c>
      <c r="C25" s="36">
        <v>0</v>
      </c>
    </row>
    <row r="26" spans="1:3" x14ac:dyDescent="0.55000000000000004">
      <c r="A26" s="28">
        <v>44276</v>
      </c>
      <c r="B26" s="6">
        <v>5000</v>
      </c>
      <c r="C26" s="36">
        <f>'Program Timeline &amp; Budget'!B4/13</f>
        <v>4538.4615384615381</v>
      </c>
    </row>
    <row r="27" spans="1:3" x14ac:dyDescent="0.55000000000000004">
      <c r="A27" s="28">
        <v>44316</v>
      </c>
      <c r="B27" s="6">
        <v>6000</v>
      </c>
      <c r="C27" s="36">
        <f>'Program Timeline &amp; Budget'!B4/13</f>
        <v>4538.4615384615381</v>
      </c>
    </row>
    <row r="28" spans="1:3" x14ac:dyDescent="0.55000000000000004">
      <c r="A28" s="28">
        <v>44347</v>
      </c>
      <c r="B28" s="6">
        <v>6500</v>
      </c>
      <c r="C28" s="36">
        <f>'Program Timeline &amp; Budget'!B4/13</f>
        <v>4538.4615384615381</v>
      </c>
    </row>
    <row r="29" spans="1:3" x14ac:dyDescent="0.55000000000000004">
      <c r="A29" s="28">
        <v>44377</v>
      </c>
      <c r="B29" s="6">
        <v>8000</v>
      </c>
      <c r="C29" s="36">
        <f>'Program Timeline &amp; Budget'!B4/13</f>
        <v>4538.4615384615381</v>
      </c>
    </row>
    <row r="30" spans="1:3" x14ac:dyDescent="0.55000000000000004">
      <c r="A30" s="28">
        <v>44408</v>
      </c>
      <c r="B30" s="6">
        <v>4300</v>
      </c>
      <c r="C30" s="36">
        <f>'Program Timeline &amp; Budget'!B4/13</f>
        <v>4538.4615384615381</v>
      </c>
    </row>
    <row r="31" spans="1:3" x14ac:dyDescent="0.55000000000000004">
      <c r="A31" s="28">
        <v>44439</v>
      </c>
      <c r="B31" s="6">
        <v>5400</v>
      </c>
      <c r="C31" s="36">
        <f>'Program Timeline &amp; Budget'!B4/13</f>
        <v>4538.4615384615381</v>
      </c>
    </row>
    <row r="32" spans="1:3" x14ac:dyDescent="0.55000000000000004">
      <c r="A32" s="28">
        <v>44469</v>
      </c>
      <c r="B32" s="6">
        <v>5320</v>
      </c>
      <c r="C32" s="36">
        <f>'Program Timeline &amp; Budget'!B4/13</f>
        <v>4538.4615384615381</v>
      </c>
    </row>
    <row r="33" spans="1:3" x14ac:dyDescent="0.55000000000000004">
      <c r="B33" s="4"/>
      <c r="C33" s="4"/>
    </row>
    <row r="34" spans="1:3" x14ac:dyDescent="0.55000000000000004">
      <c r="B34" s="4"/>
    </row>
    <row r="38" spans="1:3" x14ac:dyDescent="0.55000000000000004">
      <c r="A38" s="46" t="s">
        <v>24</v>
      </c>
      <c r="B38" s="46"/>
    </row>
    <row r="39" spans="1:3" x14ac:dyDescent="0.55000000000000004">
      <c r="A39" s="27" t="s">
        <v>19</v>
      </c>
      <c r="B39" s="35" t="s">
        <v>27</v>
      </c>
    </row>
    <row r="40" spans="1:3" x14ac:dyDescent="0.55000000000000004">
      <c r="A40" s="28">
        <v>44227</v>
      </c>
      <c r="B40">
        <v>0</v>
      </c>
    </row>
    <row r="41" spans="1:3" x14ac:dyDescent="0.55000000000000004">
      <c r="A41" s="28">
        <v>44255</v>
      </c>
      <c r="B41">
        <v>0</v>
      </c>
    </row>
    <row r="42" spans="1:3" x14ac:dyDescent="0.55000000000000004">
      <c r="A42" s="28">
        <v>44276</v>
      </c>
      <c r="B42">
        <f>100-6</f>
        <v>94</v>
      </c>
    </row>
    <row r="43" spans="1:3" x14ac:dyDescent="0.55000000000000004">
      <c r="A43" s="28">
        <v>44316</v>
      </c>
      <c r="B43">
        <f>B42-9</f>
        <v>85</v>
      </c>
    </row>
    <row r="44" spans="1:3" x14ac:dyDescent="0.55000000000000004">
      <c r="A44" s="28">
        <v>44347</v>
      </c>
      <c r="B44">
        <f>B43-8</f>
        <v>77</v>
      </c>
    </row>
    <row r="45" spans="1:3" x14ac:dyDescent="0.55000000000000004">
      <c r="A45" s="28">
        <v>44377</v>
      </c>
      <c r="B45">
        <f>B44-8</f>
        <v>69</v>
      </c>
    </row>
    <row r="46" spans="1:3" x14ac:dyDescent="0.55000000000000004">
      <c r="A46" s="28">
        <v>44408</v>
      </c>
      <c r="B46">
        <f>B45-5</f>
        <v>64</v>
      </c>
    </row>
    <row r="47" spans="1:3" x14ac:dyDescent="0.55000000000000004">
      <c r="A47" s="28">
        <v>44439</v>
      </c>
      <c r="B47">
        <f>B46-9</f>
        <v>55</v>
      </c>
    </row>
    <row r="48" spans="1:3" x14ac:dyDescent="0.55000000000000004">
      <c r="A48" s="28">
        <v>44469</v>
      </c>
      <c r="B48">
        <f>B47-8</f>
        <v>47</v>
      </c>
    </row>
  </sheetData>
  <mergeCells count="3">
    <mergeCell ref="A1:B1"/>
    <mergeCell ref="A22:C22"/>
    <mergeCell ref="A38:B38"/>
  </mergeCells>
  <pageMargins left="0.7" right="0.7" top="0.75" bottom="0.75" header="0.3" footer="0.3"/>
  <pageSetup paperSize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Timeline &amp; Budget</vt:lpstr>
      <vt:lpstr>Project 1 Status Report</vt:lpstr>
      <vt:lpstr>Project 2 Status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Lilo Altali</dc:creator>
  <cp:lastModifiedBy>Lilo Altali</cp:lastModifiedBy>
  <cp:lastPrinted>2021-08-16T17:50:49Z</cp:lastPrinted>
  <dcterms:created xsi:type="dcterms:W3CDTF">2021-08-15T03:52:11Z</dcterms:created>
  <dcterms:modified xsi:type="dcterms:W3CDTF">2021-09-24T03:48:27Z</dcterms:modified>
</cp:coreProperties>
</file>